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592" windowHeight="8928" activeTab="0"/>
  </bookViews>
  <sheets>
    <sheet name="Anexo 1_Invita.4-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<sst xmlns="http://schemas.openxmlformats.org/spreadsheetml/2006/main" count="157" uniqueCount="103">
  <si>
    <t>CANTIDAD</t>
  </si>
  <si>
    <t>M2</t>
  </si>
  <si>
    <t>UN</t>
  </si>
  <si>
    <t>TOTAL CAPITULO 5</t>
  </si>
  <si>
    <t>TOTAL CAPITULO 6</t>
  </si>
  <si>
    <t>TOTAL CAPITULO 7</t>
  </si>
  <si>
    <t>TOTAL CAPITULO 8</t>
  </si>
  <si>
    <t>TOTAL CAPITULO 12</t>
  </si>
  <si>
    <t>VARIOS</t>
  </si>
  <si>
    <t>ML</t>
  </si>
  <si>
    <t>UNID</t>
  </si>
  <si>
    <t>5.7</t>
  </si>
  <si>
    <t>ITEM</t>
  </si>
  <si>
    <t>DESCRIPCION ACTIVIDAD</t>
  </si>
  <si>
    <t>PRESUPUESTO MANO DE OBRA</t>
  </si>
  <si>
    <t>VR.UN.M.OB.</t>
  </si>
  <si>
    <t>VR.TOTAL.M.OB.</t>
  </si>
  <si>
    <t>5.8</t>
  </si>
  <si>
    <t>5.4</t>
  </si>
  <si>
    <t>5.5</t>
  </si>
  <si>
    <t>5.6</t>
  </si>
  <si>
    <t>6.4</t>
  </si>
  <si>
    <t>6.5</t>
  </si>
  <si>
    <t>6.6</t>
  </si>
  <si>
    <t>6.7</t>
  </si>
  <si>
    <t>6.8</t>
  </si>
  <si>
    <t>7.4</t>
  </si>
  <si>
    <t>7.5</t>
  </si>
  <si>
    <t>7.6</t>
  </si>
  <si>
    <t>7.7</t>
  </si>
  <si>
    <t>7.8</t>
  </si>
  <si>
    <t>ELABORÓ: ARQ. GABRIEL MENDEZ G.</t>
  </si>
  <si>
    <t>7.9</t>
  </si>
  <si>
    <t>7.10</t>
  </si>
  <si>
    <t>7.11</t>
  </si>
  <si>
    <t>7.12</t>
  </si>
  <si>
    <t>8.4</t>
  </si>
  <si>
    <t>8.5</t>
  </si>
  <si>
    <t>8.6</t>
  </si>
  <si>
    <t>8.7</t>
  </si>
  <si>
    <t>8.8</t>
  </si>
  <si>
    <t>8.10</t>
  </si>
  <si>
    <t>5.14</t>
  </si>
  <si>
    <t>5.16</t>
  </si>
  <si>
    <t>5.26</t>
  </si>
  <si>
    <t>6.14</t>
  </si>
  <si>
    <t>6.16</t>
  </si>
  <si>
    <t>6.26</t>
  </si>
  <si>
    <t>Viga cubierta .PTE 120*60*2mm Cal.14(Incl.Anti.+Pintulux)</t>
  </si>
  <si>
    <t>(1) MÓDULO TIPO 1 ÁREA: 13.41M2  (EXTERIOR)</t>
  </si>
  <si>
    <t>Cubierta arquitectónica trapezoidal color cal. 28 (Inclu.tornillería)</t>
  </si>
  <si>
    <t>Canal lámi.galva.Cal.20  D..50(Incl.wash primer+esma.pintulux)</t>
  </si>
  <si>
    <t>Viga amarre.Doble Perlin en C. 200x50x2mm. Cal.14 (Incl.Anti.+Pintulux)</t>
  </si>
  <si>
    <t>(3) MÓDULOS TIPO 2 ÁREA: 14.70M2  (EXTERNOS)</t>
  </si>
  <si>
    <t>Correas cubierta PTE 80x40x1.mm   (Incl.Anti.+Pintulux)</t>
  </si>
  <si>
    <t xml:space="preserve">ESTRUCTURA DE CUBIERTA: Marco perimetral+diagonales rigidización contra modulos  en PTE 120x60x2mm Cal.14                    </t>
  </si>
  <si>
    <t xml:space="preserve">ESTRUCTURA DE CUBIERTA: Correas en PTE 25x25x1.5mm                     </t>
  </si>
  <si>
    <t xml:space="preserve">TERRAZAS CUBIERTAS CON PERGOLA: ZONA (4) MÓDULOS EXTERNOS 168.61M2  </t>
  </si>
  <si>
    <t>CANAL lámi.galva. Cal.22 D.50                       (Inclu.soportes+soscos+cadenas+wash primer+pintulux)</t>
  </si>
  <si>
    <t>PERGO.PORTI.ACCESO: Correas ppales. PTE 120X60X2mm</t>
  </si>
  <si>
    <t>PERGO.PORTI.ACCESO: Correas PTE 25x25x1.5mm</t>
  </si>
  <si>
    <t>Pta.reja hall que comunica circula.Sa.Preside.con.Ce.Eventos en perfiles tubo recta.4x8+tubo cuadra.1"x1" cal. 18</t>
  </si>
  <si>
    <t>12.1</t>
  </si>
  <si>
    <t>12.2</t>
  </si>
  <si>
    <t>12.3</t>
  </si>
  <si>
    <t>12.4</t>
  </si>
  <si>
    <t>12.5</t>
  </si>
  <si>
    <t>12.7</t>
  </si>
  <si>
    <t>12.8</t>
  </si>
  <si>
    <t>12.15</t>
  </si>
  <si>
    <t>Pta.Reja acce.late.1, perfi.tub.rect.4x8+tubo cuadra.1"x1" cal. 18</t>
  </si>
  <si>
    <t>Pta.Reja acce.centr.2, perf.tub.rect.4x8+tub.cuadra.1"x1" cal. 18</t>
  </si>
  <si>
    <t>Rema.late.cubier.lam.galv.Desa.50 Cal.20(Incl.whaspri.+Pintulux)</t>
  </si>
  <si>
    <t>ColumnasPTE100x100x2mmCal.14(Incl.Plati.Ancla.Antic+Pintulu)</t>
  </si>
  <si>
    <t>PERGOLA PORTICO ACCESO: cubierta policarbonato alveolar gris 8mm (Incl.acceso. fijación y remates)</t>
  </si>
  <si>
    <t>PROYECTO: 1° ETAPA  PLAZOLETA GASTRONÓMICA "JESÚS MARÍA GARCÍA"</t>
  </si>
  <si>
    <t>CENTRO DE EVENTOS CCSOT</t>
  </si>
  <si>
    <t>VALOR TOTAL MANO DE OBRA</t>
  </si>
  <si>
    <t>MODULOS EXTERNOS Tp.1+Tp.2 (Volumen inferior en estructura metálica soporte de barra+superboard 12MM)</t>
  </si>
  <si>
    <t xml:space="preserve">OBSERVACIONES </t>
  </si>
  <si>
    <t>El Contratista debe incluir:</t>
  </si>
  <si>
    <t>HERRAMIENTA DE MANO</t>
  </si>
  <si>
    <t>EQUIPO DE SOLDADURA</t>
  </si>
  <si>
    <t>TRONZADORA PARA CORTES</t>
  </si>
  <si>
    <t>PULIDORAS</t>
  </si>
  <si>
    <t>TALADROS</t>
  </si>
  <si>
    <t xml:space="preserve">PROTECCIÓN TRABAJADORES </t>
  </si>
  <si>
    <t>(Botas, guantes, casco, gafas, tapaoidos, careta y delantal para soldar)</t>
  </si>
  <si>
    <t>Reja cerramiento entre Local 4 y 5  tubo cuadrado de 1" cal. 18</t>
  </si>
  <si>
    <t xml:space="preserve">Puerta reja entre Terraza Local 6 y Circulación S.Empresarial </t>
  </si>
  <si>
    <t>CUBIERTA: En lámina superbard-o-simi. de 12mm con pintura cara inferior, instalada sobre estructura de cubierta, sellada con cinta en sus juntas, aplicación de emulsión asfaltica e instalación de manto asfáltico autoprotegido  elastoplay de texa con acabado superior con mineral esmaltado al fuego color verde  (Inclu.cintas o sellos contra la estructura de los módulos y demas remates.)</t>
  </si>
  <si>
    <t>ESPINAL, FEBRERO DE 2024</t>
  </si>
  <si>
    <t>Reja cerrami.machón-Local 1 en tubo cuadrado de 1" cal. 18</t>
  </si>
  <si>
    <t>12.10</t>
  </si>
  <si>
    <t>PERGOLA SALÓN PRESIDE. Estructura metálica+policarbonato alveolar gris 8mm (Inclu. Accesorios+tirantes+fijación+remates)</t>
  </si>
  <si>
    <t>12.11</t>
  </si>
  <si>
    <t>PERGOLAS SA.PABLO RODRI. Estru.metá.+policarb.alveolar gris 8mm (Inclu. Accesorios+tirantes+fijación+remates)</t>
  </si>
  <si>
    <t xml:space="preserve">TERRAZAS CUBIERTAS CON PERGOLA: ZONA LOCAL 6 (COCINA ABIERTA EXIST.) ÁREA: 45.22M2  </t>
  </si>
  <si>
    <t>(Cizallas, martillos, carretillas, escuadras, boquilleras, etc)</t>
  </si>
  <si>
    <t>2° CONTRATO ESTRUCTURA METÁLICA</t>
  </si>
  <si>
    <t xml:space="preserve">PRESUPUESTO GRAL DE MANO DE OBRA </t>
  </si>
  <si>
    <t>12.6</t>
  </si>
  <si>
    <t>Pta.Reja acce.late.3, perfi.tub.recta.4x8+tub.cuadra.1"x1" cal. 18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</si>
</sst>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[$$-80A]#,##0_);\([$$-80A]#,##0\)"/>
    <numFmt numFmtId="187" formatCode="&quot;$&quot;\ #,##0"/>
    <numFmt numFmtId="188" formatCode="_([$$-240A]\ * #,##0_);_([$$-240A]\ * \(#,##0\);_([$$-240A]\ * &quot;-&quot;??_);_(@_)"/>
    <numFmt numFmtId="189" formatCode="0.0"/>
    <numFmt numFmtId="190" formatCode="_(* #,##0_);_(* \(#,##0\);_(* &quot;-&quot;??_);_(@_)"/>
    <numFmt numFmtId="191" formatCode="_(&quot;$&quot;* #,##0_);_(&quot;$&quot;* \(#,##0\);_(&quot;$&quot;* &quot;-&quot;??_);_(@_)"/>
    <numFmt numFmtId="192" formatCode="_(&quot;$&quot;* #,##0.00_);_(&quot;$&quot;* \(#,##0.00\);_(&quot;$&quot;* &quot;-&quot;??_);_(@_)"/>
    <numFmt numFmtId="193" formatCode="0.0%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&quot;$&quot;* #,##0_);_(&quot;$&quot;* \(#,##0\);_(&quot;$&quot;* &quot;-&quot;_);_(@_)"/>
    <numFmt numFmtId="197" formatCode="_(* #,##0.0_);_(* \(#,##0.0\);_(* &quot;-&quot;??_);_(@_)"/>
    <numFmt numFmtId="198" formatCode="_-* #,##0.00\ [$€]_-;\-* #,##0.00\ [$€]_-;_-* &quot;-&quot;??\ [$€]_-;_-@_-"/>
    <numFmt numFmtId="199" formatCode="_(&quot;$&quot;\ * #,##0_);_(&quot;$&quot;\ * \(#,##0\);_(&quot;$&quot;\ * &quot;-&quot;??_);_(@_)"/>
    <numFmt numFmtId="200" formatCode="_(&quot;₡&quot;* #,##0.000_);_(&quot;₡&quot;* \(#,##0.000\);_(&quot;₡&quot;* &quot;-&quot;??_);_(@_)"/>
    <numFmt numFmtId="201" formatCode="_(&quot;₡&quot;* #,##0.0000_);_(&quot;₡&quot;* \(#,##0.0000\);_(&quot;₡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_-* #,##0\ _C_$_-;\-* #,##0\ _C_$_-;_-* &quot;-&quot;??\ _C_$_-;_-@_-"/>
    <numFmt numFmtId="208" formatCode="_-[$$-240A]\ * #,##0.00_-;\-[$$-240A]\ * #,##0.00_-;_-[$$-240A]\ * &quot;-&quot;??_-;_-@_-"/>
    <numFmt numFmtId="209" formatCode="_-[$$-240A]\ * #,##0.0_-;\-[$$-240A]\ * #,##0.0_-;_-[$$-240A]\ * &quot;-&quot;??_-;_-@_-"/>
    <numFmt numFmtId="210" formatCode="_-[$$-240A]\ * #,##0_-;\-[$$-240A]\ * #,##0_-;_-[$$-240A]\ * &quot;-&quot;??_-;_-@_-"/>
    <numFmt numFmtId="211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Tahoma"/>
      <family val="2"/>
    </font>
    <font>
      <b/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Tahoma"/>
      <family val="2"/>
    </font>
    <font>
      <b/>
      <sz val="7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76" fontId="24" fillId="0" borderId="10" xfId="56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7" fillId="0" borderId="10" xfId="0" applyNumberFormat="1" applyFont="1" applyFill="1" applyBorder="1" applyAlignment="1">
      <alignment vertical="center"/>
    </xf>
    <xf numFmtId="186" fontId="26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88" fontId="26" fillId="24" borderId="10" xfId="55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49" fontId="3" fillId="24" borderId="13" xfId="0" applyNumberFormat="1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49" fontId="3" fillId="24" borderId="14" xfId="0" applyNumberFormat="1" applyFont="1" applyFill="1" applyBorder="1" applyAlignment="1">
      <alignment vertical="center"/>
    </xf>
    <xf numFmtId="0" fontId="6" fillId="24" borderId="15" xfId="0" applyFont="1" applyFill="1" applyBorder="1" applyAlignment="1">
      <alignment vertical="center"/>
    </xf>
    <xf numFmtId="49" fontId="4" fillId="24" borderId="15" xfId="0" applyNumberFormat="1" applyFont="1" applyFill="1" applyBorder="1" applyAlignment="1">
      <alignment vertical="center"/>
    </xf>
    <xf numFmtId="188" fontId="1" fillId="24" borderId="10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6" fillId="24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left" vertical="center"/>
    </xf>
    <xf numFmtId="188" fontId="0" fillId="0" borderId="10" xfId="55" applyNumberFormat="1" applyFont="1" applyFill="1" applyBorder="1" applyAlignment="1">
      <alignment vertical="center"/>
    </xf>
    <xf numFmtId="189" fontId="2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84" fontId="25" fillId="0" borderId="10" xfId="56" applyFont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176" fontId="35" fillId="0" borderId="10" xfId="5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186" fontId="26" fillId="0" borderId="10" xfId="0" applyNumberFormat="1" applyFont="1" applyBorder="1" applyAlignment="1">
      <alignment horizontal="left" vertical="center"/>
    </xf>
    <xf numFmtId="0" fontId="24" fillId="26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1" fillId="25" borderId="18" xfId="0" applyFont="1" applyFill="1" applyBorder="1" applyAlignment="1">
      <alignment vertical="center" wrapText="1"/>
    </xf>
    <xf numFmtId="49" fontId="1" fillId="24" borderId="15" xfId="0" applyNumberFormat="1" applyFont="1" applyFill="1" applyBorder="1" applyAlignment="1">
      <alignment vertical="center"/>
    </xf>
    <xf numFmtId="176" fontId="24" fillId="0" borderId="10" xfId="59" applyNumberFormat="1" applyFont="1" applyFill="1" applyBorder="1" applyAlignment="1">
      <alignment vertical="center"/>
    </xf>
    <xf numFmtId="0" fontId="6" fillId="24" borderId="19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1" fillId="25" borderId="22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184" fontId="25" fillId="0" borderId="10" xfId="56" applyFont="1" applyBorder="1" applyAlignment="1">
      <alignment horizontal="center" vertical="center"/>
    </xf>
    <xf numFmtId="184" fontId="25" fillId="0" borderId="10" xfId="56" applyFont="1" applyBorder="1" applyAlignment="1">
      <alignment horizontal="center"/>
    </xf>
    <xf numFmtId="171" fontId="25" fillId="0" borderId="10" xfId="51" applyFont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[0] 2" xfId="57"/>
    <cellStyle name="Moneda [0] 3" xfId="58"/>
    <cellStyle name="Moneda [0] 4" xfId="59"/>
    <cellStyle name="Moneda 10" xfId="60"/>
    <cellStyle name="Moneda 11" xfId="61"/>
    <cellStyle name="Moneda 2" xfId="62"/>
    <cellStyle name="Moneda 2 2" xfId="63"/>
    <cellStyle name="Moneda 2 3" xfId="64"/>
    <cellStyle name="Moneda 3" xfId="65"/>
    <cellStyle name="Moneda 4" xfId="66"/>
    <cellStyle name="Moneda 5" xfId="67"/>
    <cellStyle name="Moneda 6" xfId="68"/>
    <cellStyle name="Moneda 7" xfId="69"/>
    <cellStyle name="Moneda 8" xfId="70"/>
    <cellStyle name="Moneda 9" xfId="71"/>
    <cellStyle name="Neutral" xfId="72"/>
    <cellStyle name="Normal 2" xfId="73"/>
    <cellStyle name="Normal 2 2" xfId="74"/>
    <cellStyle name="Normal 3" xfId="75"/>
    <cellStyle name="Normal 4" xfId="76"/>
    <cellStyle name="Notas" xfId="77"/>
    <cellStyle name="Notas 2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briel%20Mendez\Desktop\2024_CCSOT\@2024-23\2024-23_CENTRO%20DE%20NEGOCIOS%20Y%20SERVICIOS\@2024_P.G.JMG_Etapa%201\INVITACI&#211;N%2003-2024%20(CONSTRU.+REMODELA.)\Anexo%201_Invitaci&#243;n%203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Invitación3-2024"/>
    </sheetNames>
    <sheetDataSet>
      <sheetData sheetId="0">
        <row r="155">
          <cell r="F1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3.57421875" style="21" customWidth="1"/>
    <col min="2" max="2" width="48.421875" style="21" customWidth="1"/>
    <col min="3" max="3" width="4.00390625" style="21" customWidth="1"/>
    <col min="4" max="4" width="6.8515625" style="21" customWidth="1"/>
    <col min="5" max="5" width="9.7109375" style="21" customWidth="1"/>
    <col min="6" max="6" width="13.7109375" style="21" customWidth="1"/>
    <col min="7" max="7" width="5.00390625" style="21" customWidth="1"/>
    <col min="8" max="16384" width="11.421875" style="21" customWidth="1"/>
  </cols>
  <sheetData>
    <row r="1" spans="1:7" ht="13.5" customHeight="1">
      <c r="A1" s="12" t="s">
        <v>100</v>
      </c>
      <c r="B1" s="13"/>
      <c r="C1" s="13"/>
      <c r="D1" s="20"/>
      <c r="E1" s="13"/>
      <c r="F1" s="52"/>
      <c r="G1" s="36"/>
    </row>
    <row r="2" spans="1:7" ht="13.5" customHeight="1">
      <c r="A2" s="14" t="s">
        <v>75</v>
      </c>
      <c r="B2" s="15"/>
      <c r="C2" s="15"/>
      <c r="D2" s="22"/>
      <c r="E2" s="15"/>
      <c r="F2" s="53"/>
      <c r="G2" s="36"/>
    </row>
    <row r="3" spans="1:7" ht="13.5" customHeight="1">
      <c r="A3" s="14" t="s">
        <v>99</v>
      </c>
      <c r="B3" s="15"/>
      <c r="C3" s="15"/>
      <c r="D3" s="22"/>
      <c r="E3" s="15"/>
      <c r="F3" s="53"/>
      <c r="G3" s="36"/>
    </row>
    <row r="4" spans="1:7" ht="13.5" customHeight="1">
      <c r="A4" s="14" t="s">
        <v>76</v>
      </c>
      <c r="B4" s="15"/>
      <c r="C4" s="15"/>
      <c r="D4" s="22"/>
      <c r="E4" s="15"/>
      <c r="F4" s="53"/>
      <c r="G4" s="36"/>
    </row>
    <row r="5" spans="1:7" ht="13.5" customHeight="1">
      <c r="A5" s="16" t="s">
        <v>31</v>
      </c>
      <c r="B5" s="17"/>
      <c r="C5" s="18"/>
      <c r="D5" s="50" t="s">
        <v>91</v>
      </c>
      <c r="E5" s="50"/>
      <c r="F5" s="54"/>
      <c r="G5" s="36"/>
    </row>
    <row r="6" spans="1:6" ht="3" customHeight="1">
      <c r="A6" s="49"/>
      <c r="B6" s="49"/>
      <c r="C6" s="49"/>
      <c r="D6" s="49"/>
      <c r="E6" s="49"/>
      <c r="F6" s="49"/>
    </row>
    <row r="7" spans="1:6" ht="9.75" customHeight="1">
      <c r="A7" s="60" t="s">
        <v>12</v>
      </c>
      <c r="B7" s="60" t="s">
        <v>13</v>
      </c>
      <c r="C7" s="61" t="s">
        <v>10</v>
      </c>
      <c r="D7" s="61" t="s">
        <v>0</v>
      </c>
      <c r="E7" s="62" t="s">
        <v>14</v>
      </c>
      <c r="F7" s="62"/>
    </row>
    <row r="8" spans="1:6" ht="9.75" customHeight="1">
      <c r="A8" s="60"/>
      <c r="B8" s="60"/>
      <c r="C8" s="61"/>
      <c r="D8" s="61"/>
      <c r="E8" s="33" t="s">
        <v>15</v>
      </c>
      <c r="F8" s="33" t="s">
        <v>16</v>
      </c>
    </row>
    <row r="9" spans="1:6" ht="3" customHeight="1">
      <c r="A9" s="34"/>
      <c r="B9" s="34"/>
      <c r="C9" s="34"/>
      <c r="D9" s="34"/>
      <c r="E9" s="34"/>
      <c r="F9" s="34"/>
    </row>
    <row r="10" spans="1:6" ht="12" customHeight="1">
      <c r="A10" s="7">
        <v>5</v>
      </c>
      <c r="B10" s="38" t="s">
        <v>49</v>
      </c>
      <c r="C10" s="45"/>
      <c r="D10" s="45"/>
      <c r="E10" s="45"/>
      <c r="F10" s="46"/>
    </row>
    <row r="11" spans="1:6" ht="12" customHeight="1">
      <c r="A11" s="44" t="s">
        <v>18</v>
      </c>
      <c r="B11" s="2" t="s">
        <v>73</v>
      </c>
      <c r="C11" s="3" t="s">
        <v>9</v>
      </c>
      <c r="D11" s="5">
        <f>(3.7*2)+(4.1*2)*1</f>
        <v>15.6</v>
      </c>
      <c r="E11" s="35">
        <v>0</v>
      </c>
      <c r="F11" s="4">
        <f aca="true" t="shared" si="0" ref="F11:F17">+D11*E11</f>
        <v>0</v>
      </c>
    </row>
    <row r="12" spans="1:6" ht="12" customHeight="1">
      <c r="A12" s="44" t="s">
        <v>19</v>
      </c>
      <c r="B12" s="32" t="s">
        <v>52</v>
      </c>
      <c r="C12" s="3" t="s">
        <v>9</v>
      </c>
      <c r="D12" s="5">
        <f>(4.3*2)+(3.05*2)*1</f>
        <v>14.7</v>
      </c>
      <c r="E12" s="35">
        <v>0</v>
      </c>
      <c r="F12" s="4">
        <f t="shared" si="0"/>
        <v>0</v>
      </c>
    </row>
    <row r="13" spans="1:6" ht="12" customHeight="1">
      <c r="A13" s="44" t="s">
        <v>20</v>
      </c>
      <c r="B13" s="2" t="s">
        <v>48</v>
      </c>
      <c r="C13" s="3" t="s">
        <v>9</v>
      </c>
      <c r="D13" s="5">
        <f>(5.6*2)+(4.27*2)*1</f>
        <v>19.74</v>
      </c>
      <c r="E13" s="35">
        <v>0</v>
      </c>
      <c r="F13" s="4">
        <f t="shared" si="0"/>
        <v>0</v>
      </c>
    </row>
    <row r="14" spans="1:6" ht="12" customHeight="1">
      <c r="A14" s="44" t="s">
        <v>11</v>
      </c>
      <c r="B14" s="2" t="s">
        <v>54</v>
      </c>
      <c r="C14" s="3" t="s">
        <v>9</v>
      </c>
      <c r="D14" s="5">
        <f>(4.27*5)*1</f>
        <v>21.349999999999998</v>
      </c>
      <c r="E14" s="35">
        <v>0</v>
      </c>
      <c r="F14" s="4">
        <f t="shared" si="0"/>
        <v>0</v>
      </c>
    </row>
    <row r="15" spans="1:6" ht="12" customHeight="1">
      <c r="A15" s="44" t="s">
        <v>17</v>
      </c>
      <c r="B15" s="2" t="s">
        <v>72</v>
      </c>
      <c r="C15" s="3" t="s">
        <v>9</v>
      </c>
      <c r="D15" s="5">
        <f>(5.92*2)+(4.27*2)*1</f>
        <v>20.38</v>
      </c>
      <c r="E15" s="35">
        <v>0</v>
      </c>
      <c r="F15" s="4">
        <f t="shared" si="0"/>
        <v>0</v>
      </c>
    </row>
    <row r="16" spans="1:6" ht="12" customHeight="1">
      <c r="A16" s="44" t="s">
        <v>42</v>
      </c>
      <c r="B16" s="32" t="s">
        <v>50</v>
      </c>
      <c r="C16" s="3" t="s">
        <v>1</v>
      </c>
      <c r="D16" s="5">
        <f>(4.27*5.72)*1</f>
        <v>24.424399999999995</v>
      </c>
      <c r="E16" s="35">
        <v>0</v>
      </c>
      <c r="F16" s="4">
        <f t="shared" si="0"/>
        <v>0</v>
      </c>
    </row>
    <row r="17" spans="1:6" ht="12" customHeight="1">
      <c r="A17" s="44" t="s">
        <v>43</v>
      </c>
      <c r="B17" s="2" t="s">
        <v>51</v>
      </c>
      <c r="C17" s="3" t="s">
        <v>9</v>
      </c>
      <c r="D17" s="5">
        <f>(4.27*1)</f>
        <v>4.27</v>
      </c>
      <c r="E17" s="35">
        <v>0</v>
      </c>
      <c r="F17" s="4">
        <f t="shared" si="0"/>
        <v>0</v>
      </c>
    </row>
    <row r="18" spans="1:6" ht="10.5" customHeight="1" hidden="1">
      <c r="A18" s="39" t="s">
        <v>44</v>
      </c>
      <c r="B18" s="40"/>
      <c r="C18" s="41"/>
      <c r="D18" s="42"/>
      <c r="E18" s="4"/>
      <c r="F18" s="4"/>
    </row>
    <row r="19" spans="1:6" ht="13.5" customHeight="1">
      <c r="A19" s="7">
        <v>5</v>
      </c>
      <c r="B19" s="38" t="s">
        <v>3</v>
      </c>
      <c r="C19" s="24"/>
      <c r="D19" s="43"/>
      <c r="E19" s="23"/>
      <c r="F19" s="11">
        <f>SUM(F11:F18)</f>
        <v>0</v>
      </c>
    </row>
    <row r="20" spans="1:6" ht="3" customHeight="1">
      <c r="A20" s="34"/>
      <c r="B20" s="34"/>
      <c r="C20" s="34"/>
      <c r="D20" s="34"/>
      <c r="E20" s="34"/>
      <c r="F20" s="34"/>
    </row>
    <row r="21" spans="1:2" ht="12" customHeight="1">
      <c r="A21" s="7">
        <v>6</v>
      </c>
      <c r="B21" s="9" t="s">
        <v>53</v>
      </c>
    </row>
    <row r="22" spans="1:6" ht="12" customHeight="1">
      <c r="A22" s="44" t="s">
        <v>21</v>
      </c>
      <c r="B22" s="2" t="s">
        <v>73</v>
      </c>
      <c r="C22" s="3" t="s">
        <v>9</v>
      </c>
      <c r="D22" s="5">
        <f>((3.7*2)+(4.1*2)+(3.3*2))*3</f>
        <v>66.6</v>
      </c>
      <c r="E22" s="35">
        <v>0</v>
      </c>
      <c r="F22" s="4">
        <f aca="true" t="shared" si="1" ref="F22:F28">+D22*E22</f>
        <v>0</v>
      </c>
    </row>
    <row r="23" spans="1:6" ht="12" customHeight="1">
      <c r="A23" s="44" t="s">
        <v>22</v>
      </c>
      <c r="B23" s="32" t="s">
        <v>52</v>
      </c>
      <c r="C23" s="3" t="s">
        <v>9</v>
      </c>
      <c r="D23" s="5">
        <f>((4.52*2)+(3.05*2))*3</f>
        <v>45.419999999999995</v>
      </c>
      <c r="E23" s="35">
        <v>0</v>
      </c>
      <c r="F23" s="4">
        <f t="shared" si="1"/>
        <v>0</v>
      </c>
    </row>
    <row r="24" spans="1:6" ht="12" customHeight="1">
      <c r="A24" s="44" t="s">
        <v>23</v>
      </c>
      <c r="B24" s="2" t="s">
        <v>48</v>
      </c>
      <c r="C24" s="3" t="s">
        <v>9</v>
      </c>
      <c r="D24" s="5">
        <f>((6.15*2)+(4.27*2))*3</f>
        <v>62.519999999999996</v>
      </c>
      <c r="E24" s="35">
        <v>0</v>
      </c>
      <c r="F24" s="4">
        <f t="shared" si="1"/>
        <v>0</v>
      </c>
    </row>
    <row r="25" spans="1:6" ht="12" customHeight="1">
      <c r="A25" s="44" t="s">
        <v>24</v>
      </c>
      <c r="B25" s="2" t="s">
        <v>54</v>
      </c>
      <c r="C25" s="3" t="s">
        <v>9</v>
      </c>
      <c r="D25" s="5">
        <f>(4.27*5)*3</f>
        <v>64.05</v>
      </c>
      <c r="E25" s="35">
        <v>0</v>
      </c>
      <c r="F25" s="4">
        <f t="shared" si="1"/>
        <v>0</v>
      </c>
    </row>
    <row r="26" spans="1:6" ht="12" customHeight="1">
      <c r="A26" s="44" t="s">
        <v>25</v>
      </c>
      <c r="B26" s="2" t="s">
        <v>72</v>
      </c>
      <c r="C26" s="3" t="s">
        <v>9</v>
      </c>
      <c r="D26" s="5">
        <f>((5.92*2)+(4.27*2))*3</f>
        <v>61.14</v>
      </c>
      <c r="E26" s="35">
        <v>0</v>
      </c>
      <c r="F26" s="4">
        <f t="shared" si="1"/>
        <v>0</v>
      </c>
    </row>
    <row r="27" spans="1:6" ht="12" customHeight="1">
      <c r="A27" s="44" t="s">
        <v>45</v>
      </c>
      <c r="B27" s="32" t="s">
        <v>50</v>
      </c>
      <c r="C27" s="3" t="s">
        <v>1</v>
      </c>
      <c r="D27" s="5">
        <f>(4.27*6.15)*3</f>
        <v>78.7815</v>
      </c>
      <c r="E27" s="35">
        <v>0</v>
      </c>
      <c r="F27" s="4">
        <f t="shared" si="1"/>
        <v>0</v>
      </c>
    </row>
    <row r="28" spans="1:6" ht="12" customHeight="1">
      <c r="A28" s="44" t="s">
        <v>46</v>
      </c>
      <c r="B28" s="2" t="s">
        <v>51</v>
      </c>
      <c r="C28" s="3" t="s">
        <v>9</v>
      </c>
      <c r="D28" s="5">
        <f>(4.27*1)*3</f>
        <v>12.809999999999999</v>
      </c>
      <c r="E28" s="35">
        <v>0</v>
      </c>
      <c r="F28" s="4">
        <f t="shared" si="1"/>
        <v>0</v>
      </c>
    </row>
    <row r="29" spans="1:6" ht="12" customHeight="1" hidden="1">
      <c r="A29" s="6" t="s">
        <v>47</v>
      </c>
      <c r="B29" s="40"/>
      <c r="C29" s="41"/>
      <c r="D29" s="42"/>
      <c r="E29" s="4"/>
      <c r="F29" s="4"/>
    </row>
    <row r="30" spans="1:6" ht="12" customHeight="1">
      <c r="A30" s="7">
        <v>6</v>
      </c>
      <c r="B30" s="9" t="s">
        <v>4</v>
      </c>
      <c r="C30" s="24"/>
      <c r="D30" s="25"/>
      <c r="E30" s="23"/>
      <c r="F30" s="11">
        <f>SUM(F22:F29)</f>
        <v>0</v>
      </c>
    </row>
    <row r="31" spans="1:6" ht="3" customHeight="1">
      <c r="A31" s="34"/>
      <c r="B31" s="34"/>
      <c r="C31" s="34"/>
      <c r="D31" s="34"/>
      <c r="E31" s="34"/>
      <c r="F31" s="34"/>
    </row>
    <row r="32" spans="1:6" ht="12" customHeight="1">
      <c r="A32" s="7">
        <v>7</v>
      </c>
      <c r="B32" s="9" t="s">
        <v>57</v>
      </c>
      <c r="F32" s="4"/>
    </row>
    <row r="33" spans="1:6" ht="11.25" customHeight="1">
      <c r="A33" s="44" t="s">
        <v>26</v>
      </c>
      <c r="B33" s="2" t="s">
        <v>73</v>
      </c>
      <c r="C33" s="3" t="s">
        <v>9</v>
      </c>
      <c r="D33" s="5">
        <f>20*3</f>
        <v>60</v>
      </c>
      <c r="E33" s="35">
        <v>0</v>
      </c>
      <c r="F33" s="4">
        <f aca="true" t="shared" si="2" ref="F33:F40">+D33*E33</f>
        <v>0</v>
      </c>
    </row>
    <row r="34" spans="1:6" ht="17.25" customHeight="1">
      <c r="A34" s="44" t="s">
        <v>27</v>
      </c>
      <c r="B34" s="37" t="s">
        <v>55</v>
      </c>
      <c r="C34" s="3" t="s">
        <v>9</v>
      </c>
      <c r="D34" s="5">
        <f>63.46*168.61/32.4</f>
        <v>330.2466234567902</v>
      </c>
      <c r="E34" s="35">
        <v>0</v>
      </c>
      <c r="F34" s="4">
        <f t="shared" si="2"/>
        <v>0</v>
      </c>
    </row>
    <row r="35" spans="1:6" ht="11.25" customHeight="1">
      <c r="A35" s="44" t="s">
        <v>28</v>
      </c>
      <c r="B35" s="37" t="s">
        <v>56</v>
      </c>
      <c r="C35" s="3" t="s">
        <v>9</v>
      </c>
      <c r="D35" s="5">
        <f>+(44.7*1.05)*168.61/32.4</f>
        <v>244.2503194444445</v>
      </c>
      <c r="E35" s="35">
        <v>0</v>
      </c>
      <c r="F35" s="4">
        <f t="shared" si="2"/>
        <v>0</v>
      </c>
    </row>
    <row r="36" spans="1:6" ht="63" customHeight="1">
      <c r="A36" s="44" t="s">
        <v>29</v>
      </c>
      <c r="B36" s="37" t="s">
        <v>90</v>
      </c>
      <c r="C36" s="3" t="s">
        <v>1</v>
      </c>
      <c r="D36" s="5">
        <f>160.58*1.05</f>
        <v>168.609</v>
      </c>
      <c r="E36" s="35">
        <v>0</v>
      </c>
      <c r="F36" s="4">
        <f t="shared" si="2"/>
        <v>0</v>
      </c>
    </row>
    <row r="37" spans="1:6" ht="19.5" customHeight="1">
      <c r="A37" s="6" t="s">
        <v>30</v>
      </c>
      <c r="B37" s="47" t="s">
        <v>58</v>
      </c>
      <c r="C37" s="41" t="s">
        <v>9</v>
      </c>
      <c r="D37" s="42">
        <f>+(6.6+8.7+4)*1.05</f>
        <v>20.264999999999997</v>
      </c>
      <c r="E37" s="35">
        <v>0</v>
      </c>
      <c r="F37" s="4">
        <f t="shared" si="2"/>
        <v>0</v>
      </c>
    </row>
    <row r="38" spans="1:6" ht="18" customHeight="1">
      <c r="A38" s="44" t="s">
        <v>32</v>
      </c>
      <c r="B38" s="32" t="s">
        <v>74</v>
      </c>
      <c r="C38" s="3" t="s">
        <v>1</v>
      </c>
      <c r="D38" s="5">
        <v>12.6</v>
      </c>
      <c r="E38" s="35">
        <v>0</v>
      </c>
      <c r="F38" s="4">
        <f t="shared" si="2"/>
        <v>0</v>
      </c>
    </row>
    <row r="39" spans="1:6" ht="10.5" customHeight="1">
      <c r="A39" s="44" t="s">
        <v>33</v>
      </c>
      <c r="B39" s="32" t="s">
        <v>59</v>
      </c>
      <c r="C39" s="3" t="s">
        <v>9</v>
      </c>
      <c r="D39" s="5">
        <f>(2.2*3)</f>
        <v>6.6000000000000005</v>
      </c>
      <c r="E39" s="35">
        <v>0</v>
      </c>
      <c r="F39" s="4">
        <f t="shared" si="2"/>
        <v>0</v>
      </c>
    </row>
    <row r="40" spans="1:6" ht="10.5" customHeight="1">
      <c r="A40" s="44" t="s">
        <v>34</v>
      </c>
      <c r="B40" s="32" t="s">
        <v>60</v>
      </c>
      <c r="C40" s="3" t="s">
        <v>9</v>
      </c>
      <c r="D40" s="5">
        <f>(2.75*22)*1.1</f>
        <v>66.55000000000001</v>
      </c>
      <c r="E40" s="35">
        <v>0</v>
      </c>
      <c r="F40" s="4">
        <f t="shared" si="2"/>
        <v>0</v>
      </c>
    </row>
    <row r="41" spans="1:6" ht="12" customHeight="1" hidden="1">
      <c r="A41" s="44" t="s">
        <v>35</v>
      </c>
      <c r="B41" s="9"/>
      <c r="F41" s="4"/>
    </row>
    <row r="42" spans="1:6" ht="10.5" customHeight="1">
      <c r="A42" s="7">
        <v>7</v>
      </c>
      <c r="B42" s="9" t="s">
        <v>5</v>
      </c>
      <c r="C42" s="24"/>
      <c r="D42" s="25"/>
      <c r="E42" s="23"/>
      <c r="F42" s="11">
        <f>SUM(F33:F41)</f>
        <v>0</v>
      </c>
    </row>
    <row r="43" spans="1:6" ht="3" customHeight="1">
      <c r="A43" s="34"/>
      <c r="B43" s="34"/>
      <c r="C43" s="34"/>
      <c r="D43" s="34"/>
      <c r="E43" s="34"/>
      <c r="F43" s="34"/>
    </row>
    <row r="44" spans="1:6" ht="10.5" customHeight="1">
      <c r="A44" s="7">
        <v>8</v>
      </c>
      <c r="B44" s="9" t="s">
        <v>97</v>
      </c>
      <c r="F44" s="4"/>
    </row>
    <row r="45" spans="1:6" ht="9.75" customHeight="1">
      <c r="A45" s="6" t="s">
        <v>36</v>
      </c>
      <c r="B45" s="2" t="s">
        <v>73</v>
      </c>
      <c r="C45" s="3" t="s">
        <v>9</v>
      </c>
      <c r="D45" s="5">
        <f>5*3</f>
        <v>15</v>
      </c>
      <c r="E45" s="35">
        <v>0</v>
      </c>
      <c r="F45" s="4">
        <f>+D45*E45</f>
        <v>0</v>
      </c>
    </row>
    <row r="46" spans="1:6" ht="19.5" customHeight="1">
      <c r="A46" s="6" t="s">
        <v>37</v>
      </c>
      <c r="B46" s="37" t="s">
        <v>55</v>
      </c>
      <c r="C46" s="3" t="s">
        <v>9</v>
      </c>
      <c r="D46" s="5">
        <f>+(2.72+4.67+3.93+6.68+8.5+10.5+5.5+3.95)</f>
        <v>46.45</v>
      </c>
      <c r="E46" s="35">
        <v>0</v>
      </c>
      <c r="F46" s="4">
        <f>+D46*E46</f>
        <v>0</v>
      </c>
    </row>
    <row r="47" spans="1:6" ht="9.75" customHeight="1">
      <c r="A47" s="6" t="s">
        <v>38</v>
      </c>
      <c r="B47" s="37" t="s">
        <v>56</v>
      </c>
      <c r="C47" s="3" t="s">
        <v>9</v>
      </c>
      <c r="D47" s="5">
        <f>+(8.24+9.35+10.46+11.67+12.83+13.85)</f>
        <v>66.39999999999999</v>
      </c>
      <c r="E47" s="35">
        <v>0</v>
      </c>
      <c r="F47" s="4">
        <f>+D47*E47</f>
        <v>0</v>
      </c>
    </row>
    <row r="48" spans="1:6" ht="68.25" customHeight="1">
      <c r="A48" s="6" t="s">
        <v>39</v>
      </c>
      <c r="B48" s="37" t="s">
        <v>90</v>
      </c>
      <c r="C48" s="3" t="s">
        <v>1</v>
      </c>
      <c r="D48" s="5">
        <f>45.22*1.05</f>
        <v>47.481</v>
      </c>
      <c r="E48" s="35">
        <v>0</v>
      </c>
      <c r="F48" s="4">
        <f>+D48*E48</f>
        <v>0</v>
      </c>
    </row>
    <row r="49" spans="1:6" ht="30" customHeight="1">
      <c r="A49" s="6" t="s">
        <v>40</v>
      </c>
      <c r="B49" s="37" t="s">
        <v>58</v>
      </c>
      <c r="C49" s="3" t="s">
        <v>9</v>
      </c>
      <c r="D49" s="5">
        <f>13.85*1.05</f>
        <v>14.5425</v>
      </c>
      <c r="E49" s="35">
        <v>0</v>
      </c>
      <c r="F49" s="4">
        <f>+D49*E49</f>
        <v>0</v>
      </c>
    </row>
    <row r="50" spans="1:6" ht="9.75" customHeight="1" hidden="1">
      <c r="A50" s="6" t="s">
        <v>41</v>
      </c>
      <c r="B50" s="9"/>
      <c r="F50" s="4"/>
    </row>
    <row r="51" spans="1:6" ht="13.5" customHeight="1">
      <c r="A51" s="7">
        <v>8</v>
      </c>
      <c r="B51" s="9" t="s">
        <v>6</v>
      </c>
      <c r="C51" s="24"/>
      <c r="D51" s="25"/>
      <c r="E51" s="23"/>
      <c r="F51" s="11">
        <f>SUM(F45:F50)</f>
        <v>0</v>
      </c>
    </row>
    <row r="52" spans="1:6" ht="2.25" customHeight="1">
      <c r="A52" s="34"/>
      <c r="B52" s="34"/>
      <c r="C52" s="34"/>
      <c r="D52" s="34"/>
      <c r="E52" s="34"/>
      <c r="F52" s="34"/>
    </row>
    <row r="53" spans="1:6" ht="12" customHeight="1">
      <c r="A53" s="7">
        <v>12</v>
      </c>
      <c r="B53" s="9" t="s">
        <v>8</v>
      </c>
      <c r="C53" s="1"/>
      <c r="D53" s="5"/>
      <c r="E53" s="26"/>
      <c r="F53" s="26"/>
    </row>
    <row r="54" spans="1:6" ht="18" customHeight="1">
      <c r="A54" s="27" t="s">
        <v>62</v>
      </c>
      <c r="B54" s="32" t="s">
        <v>78</v>
      </c>
      <c r="C54" s="3" t="s">
        <v>2</v>
      </c>
      <c r="D54" s="5">
        <v>4</v>
      </c>
      <c r="E54" s="35">
        <v>0</v>
      </c>
      <c r="F54" s="4">
        <f aca="true" t="shared" si="3" ref="F54:F67">+D54*E54</f>
        <v>0</v>
      </c>
    </row>
    <row r="55" spans="1:6" ht="19.5" customHeight="1">
      <c r="A55" s="27" t="s">
        <v>63</v>
      </c>
      <c r="B55" s="32" t="s">
        <v>61</v>
      </c>
      <c r="C55" s="3" t="s">
        <v>1</v>
      </c>
      <c r="D55" s="5">
        <f>4.33*2.75</f>
        <v>11.9075</v>
      </c>
      <c r="E55" s="35">
        <v>0</v>
      </c>
      <c r="F55" s="4">
        <f t="shared" si="3"/>
        <v>0</v>
      </c>
    </row>
    <row r="56" spans="1:6" ht="11.25" customHeight="1">
      <c r="A56" s="27" t="s">
        <v>64</v>
      </c>
      <c r="B56" s="32" t="s">
        <v>92</v>
      </c>
      <c r="C56" s="3" t="s">
        <v>1</v>
      </c>
      <c r="D56" s="5">
        <f>1.36*2.4</f>
        <v>3.2640000000000002</v>
      </c>
      <c r="E56" s="35">
        <v>0</v>
      </c>
      <c r="F56" s="4">
        <f t="shared" si="3"/>
        <v>0</v>
      </c>
    </row>
    <row r="57" spans="1:6" ht="10.5" customHeight="1">
      <c r="A57" s="27" t="s">
        <v>65</v>
      </c>
      <c r="B57" s="32" t="s">
        <v>70</v>
      </c>
      <c r="C57" s="3" t="s">
        <v>1</v>
      </c>
      <c r="D57" s="5">
        <f>4.4*3</f>
        <v>13.200000000000001</v>
      </c>
      <c r="E57" s="35">
        <v>0</v>
      </c>
      <c r="F57" s="4">
        <f t="shared" si="3"/>
        <v>0</v>
      </c>
    </row>
    <row r="58" spans="1:6" ht="10.5" customHeight="1">
      <c r="A58" s="27" t="s">
        <v>66</v>
      </c>
      <c r="B58" s="32" t="s">
        <v>71</v>
      </c>
      <c r="C58" s="3" t="s">
        <v>1</v>
      </c>
      <c r="D58" s="5">
        <f>5.6*3</f>
        <v>16.799999999999997</v>
      </c>
      <c r="E58" s="35">
        <v>0</v>
      </c>
      <c r="F58" s="4">
        <f t="shared" si="3"/>
        <v>0</v>
      </c>
    </row>
    <row r="59" spans="1:6" ht="3" customHeight="1">
      <c r="A59" s="49"/>
      <c r="B59" s="49"/>
      <c r="C59" s="49"/>
      <c r="D59" s="49"/>
      <c r="E59" s="49"/>
      <c r="F59" s="49"/>
    </row>
    <row r="60" spans="1:6" ht="10.5" customHeight="1">
      <c r="A60" s="60" t="s">
        <v>12</v>
      </c>
      <c r="B60" s="60" t="s">
        <v>13</v>
      </c>
      <c r="C60" s="61" t="s">
        <v>10</v>
      </c>
      <c r="D60" s="61" t="s">
        <v>0</v>
      </c>
      <c r="E60" s="62" t="s">
        <v>14</v>
      </c>
      <c r="F60" s="62"/>
    </row>
    <row r="61" spans="1:6" ht="10.5" customHeight="1">
      <c r="A61" s="60"/>
      <c r="B61" s="60"/>
      <c r="C61" s="61"/>
      <c r="D61" s="61"/>
      <c r="E61" s="33" t="s">
        <v>15</v>
      </c>
      <c r="F61" s="33" t="s">
        <v>16</v>
      </c>
    </row>
    <row r="62" spans="1:6" ht="3" customHeight="1">
      <c r="A62" s="34"/>
      <c r="B62" s="34"/>
      <c r="C62" s="34"/>
      <c r="D62" s="34"/>
      <c r="E62" s="34"/>
      <c r="F62" s="34"/>
    </row>
    <row r="63" spans="1:6" ht="12" customHeight="1">
      <c r="A63" s="27" t="s">
        <v>101</v>
      </c>
      <c r="B63" s="55" t="s">
        <v>102</v>
      </c>
      <c r="C63" s="41" t="s">
        <v>1</v>
      </c>
      <c r="D63" s="42">
        <f>4.4*3</f>
        <v>13.200000000000001</v>
      </c>
      <c r="E63" s="35">
        <v>0</v>
      </c>
      <c r="F63" s="4">
        <f>+D63*E63</f>
        <v>0</v>
      </c>
    </row>
    <row r="64" spans="1:6" ht="10.5" customHeight="1">
      <c r="A64" s="27" t="s">
        <v>67</v>
      </c>
      <c r="B64" s="55" t="s">
        <v>88</v>
      </c>
      <c r="C64" s="41" t="s">
        <v>1</v>
      </c>
      <c r="D64" s="42">
        <f>2.3*2.6</f>
        <v>5.9799999999999995</v>
      </c>
      <c r="E64" s="35">
        <v>0</v>
      </c>
      <c r="F64" s="4">
        <f t="shared" si="3"/>
        <v>0</v>
      </c>
    </row>
    <row r="65" spans="1:6" ht="13.5" customHeight="1">
      <c r="A65" s="27" t="s">
        <v>68</v>
      </c>
      <c r="B65" s="55" t="s">
        <v>89</v>
      </c>
      <c r="C65" s="41" t="s">
        <v>1</v>
      </c>
      <c r="D65" s="42">
        <f>1.38*2.75</f>
        <v>3.795</v>
      </c>
      <c r="E65" s="35">
        <v>0</v>
      </c>
      <c r="F65" s="4">
        <f t="shared" si="3"/>
        <v>0</v>
      </c>
    </row>
    <row r="66" spans="1:6" ht="18" customHeight="1">
      <c r="A66" s="27" t="s">
        <v>93</v>
      </c>
      <c r="B66" s="55" t="s">
        <v>94</v>
      </c>
      <c r="C66" s="41" t="s">
        <v>1</v>
      </c>
      <c r="D66" s="42">
        <v>9.6</v>
      </c>
      <c r="E66" s="35">
        <v>0</v>
      </c>
      <c r="F66" s="51">
        <f t="shared" si="3"/>
        <v>0</v>
      </c>
    </row>
    <row r="67" spans="1:6" ht="18" customHeight="1">
      <c r="A67" s="27" t="s">
        <v>95</v>
      </c>
      <c r="B67" s="55" t="s">
        <v>96</v>
      </c>
      <c r="C67" s="41" t="s">
        <v>1</v>
      </c>
      <c r="D67" s="42">
        <f>7.65*2</f>
        <v>15.3</v>
      </c>
      <c r="E67" s="35">
        <v>0</v>
      </c>
      <c r="F67" s="51">
        <f t="shared" si="3"/>
        <v>0</v>
      </c>
    </row>
    <row r="68" ht="11.25" customHeight="1" hidden="1">
      <c r="A68" s="27" t="s">
        <v>69</v>
      </c>
    </row>
    <row r="69" spans="1:6" ht="14.25" customHeight="1">
      <c r="A69" s="7">
        <v>12</v>
      </c>
      <c r="B69" s="9" t="s">
        <v>7</v>
      </c>
      <c r="C69" s="7"/>
      <c r="D69" s="8"/>
      <c r="E69" s="24"/>
      <c r="F69" s="11">
        <f>SUM(F54:F68)</f>
        <v>0</v>
      </c>
    </row>
    <row r="70" spans="1:6" ht="8.25" customHeight="1">
      <c r="A70" s="57"/>
      <c r="B70" s="58"/>
      <c r="C70" s="58"/>
      <c r="D70" s="58"/>
      <c r="E70" s="58"/>
      <c r="F70" s="59"/>
    </row>
    <row r="71" spans="1:6" ht="24" customHeight="1">
      <c r="A71" s="63" t="s">
        <v>77</v>
      </c>
      <c r="B71" s="63"/>
      <c r="C71" s="63"/>
      <c r="D71" s="63"/>
      <c r="E71" s="56"/>
      <c r="F71" s="19">
        <f>+F19+F30+F42+F51+'[1]Anexo1_Invitación3-2024'!F155+F69</f>
        <v>0</v>
      </c>
    </row>
    <row r="72" spans="1:6" ht="9" customHeight="1">
      <c r="A72" s="57"/>
      <c r="B72" s="58"/>
      <c r="C72" s="58"/>
      <c r="D72" s="58"/>
      <c r="E72" s="58"/>
      <c r="F72" s="59"/>
    </row>
    <row r="73" spans="1:4" ht="12" customHeight="1">
      <c r="A73" s="28"/>
      <c r="B73" s="29"/>
      <c r="C73" s="30"/>
      <c r="D73" s="31"/>
    </row>
    <row r="74" spans="1:4" ht="12" customHeight="1">
      <c r="A74" s="28"/>
      <c r="B74" s="29"/>
      <c r="C74" s="30"/>
      <c r="D74" s="31"/>
    </row>
    <row r="75" ht="12" customHeight="1"/>
    <row r="76" ht="12" customHeight="1">
      <c r="B76" s="48" t="s">
        <v>79</v>
      </c>
    </row>
    <row r="77" ht="3" customHeight="1"/>
    <row r="78" ht="12" customHeight="1">
      <c r="B78" s="10" t="s">
        <v>80</v>
      </c>
    </row>
    <row r="79" ht="3" customHeight="1"/>
    <row r="80" spans="1:2" ht="12" customHeight="1">
      <c r="A80" s="21">
        <v>1</v>
      </c>
      <c r="B80" s="10" t="s">
        <v>81</v>
      </c>
    </row>
    <row r="81" ht="12" customHeight="1">
      <c r="B81" s="10" t="s">
        <v>98</v>
      </c>
    </row>
    <row r="82" spans="1:2" ht="12" customHeight="1">
      <c r="A82" s="21">
        <v>2</v>
      </c>
      <c r="B82" s="10" t="s">
        <v>82</v>
      </c>
    </row>
    <row r="83" spans="1:2" ht="12" customHeight="1">
      <c r="A83" s="21">
        <v>3</v>
      </c>
      <c r="B83" s="10" t="s">
        <v>83</v>
      </c>
    </row>
    <row r="84" spans="1:2" ht="12" customHeight="1">
      <c r="A84" s="21">
        <v>4</v>
      </c>
      <c r="B84" s="10" t="s">
        <v>84</v>
      </c>
    </row>
    <row r="85" spans="1:2" ht="12" customHeight="1">
      <c r="A85" s="21">
        <v>5</v>
      </c>
      <c r="B85" s="10" t="s">
        <v>85</v>
      </c>
    </row>
    <row r="86" spans="1:2" ht="12" customHeight="1">
      <c r="A86" s="21">
        <v>6</v>
      </c>
      <c r="B86" s="10" t="s">
        <v>86</v>
      </c>
    </row>
    <row r="87" ht="12.75">
      <c r="B87" s="10" t="s">
        <v>87</v>
      </c>
    </row>
  </sheetData>
  <sheetProtection/>
  <mergeCells count="13">
    <mergeCell ref="A7:A8"/>
    <mergeCell ref="B7:B8"/>
    <mergeCell ref="C7:C8"/>
    <mergeCell ref="D7:D8"/>
    <mergeCell ref="E7:F7"/>
    <mergeCell ref="A71:D71"/>
    <mergeCell ref="A70:F70"/>
    <mergeCell ref="A72:F72"/>
    <mergeCell ref="A60:A61"/>
    <mergeCell ref="B60:B61"/>
    <mergeCell ref="C60:C61"/>
    <mergeCell ref="D60:D61"/>
    <mergeCell ref="E60:F6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Angelical V4</dc:creator>
  <cp:keywords/>
  <dc:description/>
  <cp:lastModifiedBy>Gabriel Mendez</cp:lastModifiedBy>
  <cp:lastPrinted>2024-03-07T16:27:47Z</cp:lastPrinted>
  <dcterms:created xsi:type="dcterms:W3CDTF">2009-06-25T16:10:41Z</dcterms:created>
  <dcterms:modified xsi:type="dcterms:W3CDTF">2024-03-07T18:23:20Z</dcterms:modified>
  <cp:category/>
  <cp:version/>
  <cp:contentType/>
  <cp:contentStatus/>
</cp:coreProperties>
</file>